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4780" windowHeight="11640" activeTab="2"/>
  </bookViews>
  <sheets>
    <sheet name="Navigation" sheetId="3" r:id="rId1"/>
    <sheet name="Strains" sheetId="2" r:id="rId2"/>
    <sheet name="980005" sheetId="1" r:id="rId3"/>
  </sheets>
  <definedNames>
    <definedName name="solver_adj" localSheetId="2" hidden="1">'980005'!$H$15:$K$15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'980005'!$H$18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X27" i="1"/>
  <c r="Y12"/>
  <c r="Y13"/>
  <c r="Y14"/>
  <c r="Y15"/>
  <c r="Y16"/>
  <c r="Y17"/>
  <c r="Y18"/>
  <c r="Y19"/>
  <c r="Y20"/>
  <c r="Y21"/>
  <c r="Y11"/>
  <c r="X57" l="1"/>
  <c r="AD12"/>
  <c r="AD13"/>
  <c r="AD14"/>
  <c r="AD15"/>
  <c r="AD16"/>
  <c r="AD17"/>
  <c r="AD18"/>
  <c r="AD19"/>
  <c r="AD20"/>
  <c r="AD21"/>
  <c r="AD11"/>
  <c r="AA12"/>
  <c r="AA13"/>
  <c r="AA14"/>
  <c r="AA15"/>
  <c r="AA16"/>
  <c r="AA17"/>
  <c r="AA18"/>
  <c r="AA19"/>
  <c r="AA20"/>
  <c r="AA21"/>
  <c r="AA11"/>
  <c r="X21"/>
  <c r="X20"/>
  <c r="X19"/>
  <c r="X18"/>
  <c r="X17"/>
  <c r="X16"/>
  <c r="X15"/>
  <c r="X14"/>
  <c r="X13"/>
  <c r="X12"/>
  <c r="X11"/>
  <c r="U65"/>
  <c r="U64"/>
  <c r="U62"/>
  <c r="U61"/>
  <c r="U59"/>
  <c r="U58"/>
  <c r="U56"/>
  <c r="U55"/>
  <c r="U53"/>
  <c r="U52"/>
  <c r="U50"/>
  <c r="U49"/>
  <c r="U47"/>
  <c r="U46"/>
  <c r="U44"/>
  <c r="U43"/>
  <c r="U41"/>
  <c r="U40"/>
  <c r="U38"/>
  <c r="U37"/>
  <c r="U35"/>
  <c r="U34"/>
  <c r="U32"/>
  <c r="U31"/>
  <c r="U29"/>
  <c r="U28"/>
  <c r="U26"/>
  <c r="U25"/>
  <c r="U23"/>
  <c r="U22"/>
  <c r="U20"/>
  <c r="U19"/>
  <c r="U17"/>
  <c r="U16"/>
  <c r="U14"/>
  <c r="U13"/>
  <c r="U11"/>
  <c r="S14"/>
  <c r="S15"/>
  <c r="S17" s="1"/>
  <c r="S18" s="1"/>
  <c r="S20" s="1"/>
  <c r="S21" s="1"/>
  <c r="S23" s="1"/>
  <c r="S24" s="1"/>
  <c r="S26" s="1"/>
  <c r="S27" s="1"/>
  <c r="S29" s="1"/>
  <c r="S30" s="1"/>
  <c r="S32" s="1"/>
  <c r="S33" s="1"/>
  <c r="S35" s="1"/>
  <c r="S36" s="1"/>
  <c r="S38" s="1"/>
  <c r="S39" s="1"/>
  <c r="S41" s="1"/>
  <c r="S42" s="1"/>
  <c r="S44" s="1"/>
  <c r="S45" s="1"/>
  <c r="S47" s="1"/>
  <c r="S48" s="1"/>
  <c r="S50" s="1"/>
  <c r="S51" s="1"/>
  <c r="S53" s="1"/>
  <c r="S54" s="1"/>
  <c r="S56" s="1"/>
  <c r="S57" s="1"/>
  <c r="S59" s="1"/>
  <c r="S60" s="1"/>
  <c r="S62" s="1"/>
  <c r="S63" s="1"/>
  <c r="S65" s="1"/>
  <c r="S66" s="1"/>
  <c r="S12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H18" l="1"/>
  <c r="M2" i="2" l="1"/>
  <c r="I2"/>
</calcChain>
</file>

<file path=xl/sharedStrings.xml><?xml version="1.0" encoding="utf-8"?>
<sst xmlns="http://schemas.openxmlformats.org/spreadsheetml/2006/main" count="78" uniqueCount="68">
  <si>
    <t xml:space="preserve">                                                                                </t>
  </si>
  <si>
    <t xml:space="preserve">Run :     1  Seq   1  Rec   1  File L3A:980005  Date 20-SEP-2013 12:16:42.97    </t>
  </si>
  <si>
    <t xml:space="preserve">Mode: MW_ANGLE      Npts    41 Rpts     0                                       </t>
  </si>
  <si>
    <t xml:space="preserve">Cmon: Mon1[  DB]=   30000 *     1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</si>
  <si>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</si>
  <si>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</si>
  <si>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</si>
  <si>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71.870 TMFR=  35.935  PSI= -45.100  PHI= -90.200 DSRD=   8.000     </t>
  </si>
  <si>
    <t xml:space="preserve">Drv : XPOS=  11.800 YPOS=  -8.830 ZPOS= -67.000 DSTD=   0.000                   </t>
  </si>
  <si>
    <t xml:space="preserve">Osc : PSI will oscillate     3.000 deg. during count.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</si>
  <si>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</si>
  <si>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</si>
  <si>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</si>
  <si>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</si>
  <si>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</si>
  <si>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</si>
  <si>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</si>
  <si>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</si>
  <si>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</si>
  <si>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</si>
  <si>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</si>
  <si>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</si>
  <si>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</si>
  <si>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</si>
  <si>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</si>
  <si>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</si>
  <si>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</si>
  <si>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</si>
  <si>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</si>
  <si>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</si>
  <si>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</si>
  <si>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</si>
  <si>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</si>
  <si>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</si>
  <si>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</si>
  <si>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</si>
  <si>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</si>
  <si>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</si>
  <si>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</si>
  <si>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</si>
  <si>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</si>
  <si>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</si>
  <si>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</si>
  <si>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</si>
  <si>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</si>
  <si>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</si>
  <si>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</si>
  <si>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</si>
  <si>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</si>
  <si>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</si>
  <si>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</si>
  <si>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</si>
  <si>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</si>
  <si>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</si>
  <si>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</si>
  <si>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Amp</t>
  </si>
  <si>
    <t>Xcentre</t>
  </si>
  <si>
    <t>Height</t>
  </si>
  <si>
    <t>Calc</t>
  </si>
  <si>
    <t>Back</t>
  </si>
  <si>
    <t>Error</t>
  </si>
  <si>
    <t>Tooth</t>
  </si>
  <si>
    <t>Z-AXIS</t>
  </si>
  <si>
    <t>X-AXIS</t>
  </si>
  <si>
    <t>Normal orientation</t>
  </si>
  <si>
    <t>X-wall scan setup information</t>
  </si>
  <si>
    <t>Z-STEP</t>
  </si>
  <si>
    <t>X-wall (scope)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</si>
</sst>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quotePrefix="1"/>
    <xf numFmtId="0" fontId="16" fillId="0" borderId="0" xfId="0" applyFont="1"/>
    <xf numFmtId="0" fontId="0" fillId="33" borderId="0" xfId="0" applyFill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'980005'!$B$18:$B$58</c:f>
              <c:numCache>
                <c:formatCode>General</c:formatCode>
                <c:ptCount val="41"/>
                <c:pt idx="0">
                  <c:v>-67</c:v>
                </c:pt>
                <c:pt idx="1">
                  <c:v>-67.245000000000005</c:v>
                </c:pt>
                <c:pt idx="2">
                  <c:v>-67.495000000000005</c:v>
                </c:pt>
                <c:pt idx="3">
                  <c:v>-67.75</c:v>
                </c:pt>
                <c:pt idx="4">
                  <c:v>-68</c:v>
                </c:pt>
                <c:pt idx="5">
                  <c:v>-68.25</c:v>
                </c:pt>
                <c:pt idx="6">
                  <c:v>-68.5</c:v>
                </c:pt>
                <c:pt idx="7">
                  <c:v>-68.75</c:v>
                </c:pt>
                <c:pt idx="8">
                  <c:v>-68.995000000000005</c:v>
                </c:pt>
                <c:pt idx="9">
                  <c:v>-69.254999999999995</c:v>
                </c:pt>
                <c:pt idx="10">
                  <c:v>-69.504999999999995</c:v>
                </c:pt>
                <c:pt idx="11">
                  <c:v>-69.75</c:v>
                </c:pt>
                <c:pt idx="12">
                  <c:v>-70</c:v>
                </c:pt>
                <c:pt idx="13">
                  <c:v>-70.25</c:v>
                </c:pt>
                <c:pt idx="14">
                  <c:v>-70.5</c:v>
                </c:pt>
                <c:pt idx="15">
                  <c:v>-70.75</c:v>
                </c:pt>
                <c:pt idx="16">
                  <c:v>-71</c:v>
                </c:pt>
                <c:pt idx="17">
                  <c:v>-71.25</c:v>
                </c:pt>
                <c:pt idx="18">
                  <c:v>-71.504999999999995</c:v>
                </c:pt>
                <c:pt idx="19">
                  <c:v>-71.754999999999995</c:v>
                </c:pt>
                <c:pt idx="20">
                  <c:v>-72.004999999999995</c:v>
                </c:pt>
                <c:pt idx="21">
                  <c:v>-72.25</c:v>
                </c:pt>
                <c:pt idx="22">
                  <c:v>-72.5</c:v>
                </c:pt>
                <c:pt idx="23">
                  <c:v>-72.75</c:v>
                </c:pt>
                <c:pt idx="24">
                  <c:v>-73.004999999999995</c:v>
                </c:pt>
                <c:pt idx="25">
                  <c:v>-73.25</c:v>
                </c:pt>
                <c:pt idx="26">
                  <c:v>-73.5</c:v>
                </c:pt>
                <c:pt idx="27">
                  <c:v>-73.75</c:v>
                </c:pt>
                <c:pt idx="28">
                  <c:v>-73.995000000000005</c:v>
                </c:pt>
                <c:pt idx="29">
                  <c:v>-74.245000000000005</c:v>
                </c:pt>
                <c:pt idx="30">
                  <c:v>-74.495000000000005</c:v>
                </c:pt>
                <c:pt idx="31">
                  <c:v>-74.75</c:v>
                </c:pt>
                <c:pt idx="32">
                  <c:v>-75</c:v>
                </c:pt>
                <c:pt idx="33">
                  <c:v>-75.260000000000005</c:v>
                </c:pt>
                <c:pt idx="34">
                  <c:v>-75.495000000000005</c:v>
                </c:pt>
                <c:pt idx="35">
                  <c:v>-75.745000000000005</c:v>
                </c:pt>
                <c:pt idx="36">
                  <c:v>-76.010000000000005</c:v>
                </c:pt>
                <c:pt idx="37">
                  <c:v>-76.245000000000005</c:v>
                </c:pt>
                <c:pt idx="38">
                  <c:v>-76.5</c:v>
                </c:pt>
                <c:pt idx="39">
                  <c:v>-76.754999999999995</c:v>
                </c:pt>
                <c:pt idx="40">
                  <c:v>-77.004999999999995</c:v>
                </c:pt>
              </c:numCache>
            </c:numRef>
          </c:xVal>
          <c:yVal>
            <c:numRef>
              <c:f>'980005'!$E$18:$E$58</c:f>
              <c:numCache>
                <c:formatCode>General</c:formatCode>
                <c:ptCount val="41"/>
                <c:pt idx="0">
                  <c:v>185</c:v>
                </c:pt>
                <c:pt idx="1">
                  <c:v>183</c:v>
                </c:pt>
                <c:pt idx="2">
                  <c:v>166</c:v>
                </c:pt>
                <c:pt idx="3">
                  <c:v>216</c:v>
                </c:pt>
                <c:pt idx="4">
                  <c:v>191</c:v>
                </c:pt>
                <c:pt idx="5">
                  <c:v>169</c:v>
                </c:pt>
                <c:pt idx="6">
                  <c:v>191</c:v>
                </c:pt>
                <c:pt idx="7">
                  <c:v>192</c:v>
                </c:pt>
                <c:pt idx="8">
                  <c:v>183</c:v>
                </c:pt>
                <c:pt idx="9">
                  <c:v>178</c:v>
                </c:pt>
                <c:pt idx="10">
                  <c:v>191</c:v>
                </c:pt>
                <c:pt idx="11">
                  <c:v>192</c:v>
                </c:pt>
                <c:pt idx="12">
                  <c:v>225</c:v>
                </c:pt>
                <c:pt idx="13">
                  <c:v>189</c:v>
                </c:pt>
                <c:pt idx="14">
                  <c:v>214</c:v>
                </c:pt>
                <c:pt idx="15">
                  <c:v>182</c:v>
                </c:pt>
                <c:pt idx="16">
                  <c:v>186</c:v>
                </c:pt>
                <c:pt idx="17">
                  <c:v>176</c:v>
                </c:pt>
                <c:pt idx="18">
                  <c:v>177</c:v>
                </c:pt>
                <c:pt idx="19">
                  <c:v>160</c:v>
                </c:pt>
                <c:pt idx="20">
                  <c:v>152</c:v>
                </c:pt>
                <c:pt idx="21">
                  <c:v>139</c:v>
                </c:pt>
                <c:pt idx="22">
                  <c:v>124</c:v>
                </c:pt>
                <c:pt idx="23">
                  <c:v>119</c:v>
                </c:pt>
                <c:pt idx="24">
                  <c:v>98</c:v>
                </c:pt>
                <c:pt idx="25">
                  <c:v>101</c:v>
                </c:pt>
                <c:pt idx="26">
                  <c:v>81</c:v>
                </c:pt>
                <c:pt idx="27">
                  <c:v>74</c:v>
                </c:pt>
                <c:pt idx="28">
                  <c:v>63</c:v>
                </c:pt>
                <c:pt idx="29">
                  <c:v>78</c:v>
                </c:pt>
                <c:pt idx="30">
                  <c:v>73</c:v>
                </c:pt>
                <c:pt idx="31">
                  <c:v>78</c:v>
                </c:pt>
                <c:pt idx="32">
                  <c:v>88</c:v>
                </c:pt>
                <c:pt idx="33">
                  <c:v>68</c:v>
                </c:pt>
                <c:pt idx="34">
                  <c:v>81</c:v>
                </c:pt>
                <c:pt idx="35">
                  <c:v>88</c:v>
                </c:pt>
                <c:pt idx="36">
                  <c:v>60</c:v>
                </c:pt>
                <c:pt idx="37">
                  <c:v>78</c:v>
                </c:pt>
                <c:pt idx="38">
                  <c:v>69</c:v>
                </c:pt>
                <c:pt idx="39">
                  <c:v>66</c:v>
                </c:pt>
                <c:pt idx="40">
                  <c:v>45</c:v>
                </c:pt>
              </c:numCache>
            </c:numRef>
          </c:yVal>
        </c:ser>
        <c:ser>
          <c:idx val="1"/>
          <c:order val="1"/>
          <c:spPr>
            <a:ln w="539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'980005'!$B$18:$B$58</c:f>
              <c:numCache>
                <c:formatCode>General</c:formatCode>
                <c:ptCount val="41"/>
                <c:pt idx="0">
                  <c:v>-67</c:v>
                </c:pt>
                <c:pt idx="1">
                  <c:v>-67.245000000000005</c:v>
                </c:pt>
                <c:pt idx="2">
                  <c:v>-67.495000000000005</c:v>
                </c:pt>
                <c:pt idx="3">
                  <c:v>-67.75</c:v>
                </c:pt>
                <c:pt idx="4">
                  <c:v>-68</c:v>
                </c:pt>
                <c:pt idx="5">
                  <c:v>-68.25</c:v>
                </c:pt>
                <c:pt idx="6">
                  <c:v>-68.5</c:v>
                </c:pt>
                <c:pt idx="7">
                  <c:v>-68.75</c:v>
                </c:pt>
                <c:pt idx="8">
                  <c:v>-68.995000000000005</c:v>
                </c:pt>
                <c:pt idx="9">
                  <c:v>-69.254999999999995</c:v>
                </c:pt>
                <c:pt idx="10">
                  <c:v>-69.504999999999995</c:v>
                </c:pt>
                <c:pt idx="11">
                  <c:v>-69.75</c:v>
                </c:pt>
                <c:pt idx="12">
                  <c:v>-70</c:v>
                </c:pt>
                <c:pt idx="13">
                  <c:v>-70.25</c:v>
                </c:pt>
                <c:pt idx="14">
                  <c:v>-70.5</c:v>
                </c:pt>
                <c:pt idx="15">
                  <c:v>-70.75</c:v>
                </c:pt>
                <c:pt idx="16">
                  <c:v>-71</c:v>
                </c:pt>
                <c:pt idx="17">
                  <c:v>-71.25</c:v>
                </c:pt>
                <c:pt idx="18">
                  <c:v>-71.504999999999995</c:v>
                </c:pt>
                <c:pt idx="19">
                  <c:v>-71.754999999999995</c:v>
                </c:pt>
                <c:pt idx="20">
                  <c:v>-72.004999999999995</c:v>
                </c:pt>
                <c:pt idx="21">
                  <c:v>-72.25</c:v>
                </c:pt>
                <c:pt idx="22">
                  <c:v>-72.5</c:v>
                </c:pt>
                <c:pt idx="23">
                  <c:v>-72.75</c:v>
                </c:pt>
                <c:pt idx="24">
                  <c:v>-73.004999999999995</c:v>
                </c:pt>
                <c:pt idx="25">
                  <c:v>-73.25</c:v>
                </c:pt>
                <c:pt idx="26">
                  <c:v>-73.5</c:v>
                </c:pt>
                <c:pt idx="27">
                  <c:v>-73.75</c:v>
                </c:pt>
                <c:pt idx="28">
                  <c:v>-73.995000000000005</c:v>
                </c:pt>
                <c:pt idx="29">
                  <c:v>-74.245000000000005</c:v>
                </c:pt>
                <c:pt idx="30">
                  <c:v>-74.495000000000005</c:v>
                </c:pt>
                <c:pt idx="31">
                  <c:v>-74.75</c:v>
                </c:pt>
                <c:pt idx="32">
                  <c:v>-75</c:v>
                </c:pt>
                <c:pt idx="33">
                  <c:v>-75.260000000000005</c:v>
                </c:pt>
                <c:pt idx="34">
                  <c:v>-75.495000000000005</c:v>
                </c:pt>
                <c:pt idx="35">
                  <c:v>-75.745000000000005</c:v>
                </c:pt>
                <c:pt idx="36">
                  <c:v>-76.010000000000005</c:v>
                </c:pt>
                <c:pt idx="37">
                  <c:v>-76.245000000000005</c:v>
                </c:pt>
                <c:pt idx="38">
                  <c:v>-76.5</c:v>
                </c:pt>
                <c:pt idx="39">
                  <c:v>-76.754999999999995</c:v>
                </c:pt>
                <c:pt idx="40">
                  <c:v>-77.004999999999995</c:v>
                </c:pt>
              </c:numCache>
            </c:numRef>
          </c:xVal>
          <c:yVal>
            <c:numRef>
              <c:f>'980005'!$F$18:$F$58</c:f>
              <c:numCache>
                <c:formatCode>General</c:formatCode>
                <c:ptCount val="41"/>
                <c:pt idx="0">
                  <c:v>189.04358957413518</c:v>
                </c:pt>
                <c:pt idx="1">
                  <c:v>189.04358957413518</c:v>
                </c:pt>
                <c:pt idx="2">
                  <c:v>189.04358957413518</c:v>
                </c:pt>
                <c:pt idx="3">
                  <c:v>189.04358957413518</c:v>
                </c:pt>
                <c:pt idx="4">
                  <c:v>189.04358957413518</c:v>
                </c:pt>
                <c:pt idx="5">
                  <c:v>189.04358957413518</c:v>
                </c:pt>
                <c:pt idx="6">
                  <c:v>189.04358957413518</c:v>
                </c:pt>
                <c:pt idx="7">
                  <c:v>189.04358957413518</c:v>
                </c:pt>
                <c:pt idx="8">
                  <c:v>189.04358957413518</c:v>
                </c:pt>
                <c:pt idx="9">
                  <c:v>189.04358957413518</c:v>
                </c:pt>
                <c:pt idx="10">
                  <c:v>189.04358957413518</c:v>
                </c:pt>
                <c:pt idx="11">
                  <c:v>189.04358957413518</c:v>
                </c:pt>
                <c:pt idx="12">
                  <c:v>189.04358957413518</c:v>
                </c:pt>
                <c:pt idx="13">
                  <c:v>189.04358957413518</c:v>
                </c:pt>
                <c:pt idx="14">
                  <c:v>189.04358957413518</c:v>
                </c:pt>
                <c:pt idx="15">
                  <c:v>189.04358957413518</c:v>
                </c:pt>
                <c:pt idx="16">
                  <c:v>189.04358957413518</c:v>
                </c:pt>
                <c:pt idx="17">
                  <c:v>181.87610662237623</c:v>
                </c:pt>
                <c:pt idx="18">
                  <c:v>170.74060005877345</c:v>
                </c:pt>
                <c:pt idx="19">
                  <c:v>159.8234367611235</c:v>
                </c:pt>
                <c:pt idx="20">
                  <c:v>148.90627346347355</c:v>
                </c:pt>
                <c:pt idx="21">
                  <c:v>138.2074534317764</c:v>
                </c:pt>
                <c:pt idx="22">
                  <c:v>127.29029013412645</c:v>
                </c:pt>
                <c:pt idx="23">
                  <c:v>116.3731268364765</c:v>
                </c:pt>
                <c:pt idx="24">
                  <c:v>105.23762027287373</c:v>
                </c:pt>
                <c:pt idx="25">
                  <c:v>94.538800241176574</c:v>
                </c:pt>
                <c:pt idx="26">
                  <c:v>83.621636943526624</c:v>
                </c:pt>
                <c:pt idx="27">
                  <c:v>72.704473645876661</c:v>
                </c:pt>
                <c:pt idx="28">
                  <c:v>69.762791467507682</c:v>
                </c:pt>
                <c:pt idx="29">
                  <c:v>69.762791467507682</c:v>
                </c:pt>
                <c:pt idx="30">
                  <c:v>69.762791467507682</c:v>
                </c:pt>
                <c:pt idx="31">
                  <c:v>69.762791467507682</c:v>
                </c:pt>
                <c:pt idx="32">
                  <c:v>69.762791467507682</c:v>
                </c:pt>
                <c:pt idx="33">
                  <c:v>69.762791467507682</c:v>
                </c:pt>
                <c:pt idx="34">
                  <c:v>69.762791467507682</c:v>
                </c:pt>
                <c:pt idx="35">
                  <c:v>69.762791467507682</c:v>
                </c:pt>
                <c:pt idx="36">
                  <c:v>69.762791467507682</c:v>
                </c:pt>
                <c:pt idx="37">
                  <c:v>69.762791467507682</c:v>
                </c:pt>
                <c:pt idx="38">
                  <c:v>69.762791467507682</c:v>
                </c:pt>
                <c:pt idx="39">
                  <c:v>69.762791467507682</c:v>
                </c:pt>
                <c:pt idx="40">
                  <c:v>69.762791467507682</c:v>
                </c:pt>
              </c:numCache>
            </c:numRef>
          </c:yVal>
        </c:ser>
        <c:axId val="152984192"/>
        <c:axId val="153028480"/>
      </c:scatterChart>
      <c:valAx>
        <c:axId val="152984192"/>
        <c:scaling>
          <c:orientation val="minMax"/>
        </c:scaling>
        <c:axPos val="b"/>
        <c:numFmt formatCode="General" sourceLinked="1"/>
        <c:tickLblPos val="nextTo"/>
        <c:crossAx val="153028480"/>
        <c:crosses val="autoZero"/>
        <c:crossBetween val="midCat"/>
      </c:valAx>
      <c:valAx>
        <c:axId val="153028480"/>
        <c:scaling>
          <c:orientation val="minMax"/>
        </c:scaling>
        <c:axPos val="l"/>
        <c:majorGridlines/>
        <c:numFmt formatCode="General" sourceLinked="1"/>
        <c:tickLblPos val="nextTo"/>
        <c:crossAx val="152984192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276225</xdr:colOff>
      <xdr:row>20</xdr:row>
      <xdr:rowOff>28575</xdr:rowOff>
    </xdr:from>
    <xdr:to>
      <xdr:col>15</xdr:col>
      <xdr:colOff>581025</xdr:colOff>
      <xdr:row>34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"/>
  <sheetViews>
    <sheetView workbookViewId="0"/>
  </sheetViews>
  <sheetFormatPr defaultRowHeight="15"/>
  <sheetData>
    <row r="1" spans="1:15">
      <c r="A1" t="s">
        <v>43</v>
      </c>
      <c r="B1">
        <v>980005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O1" t="s">
        <v>22</v>
      </c>
    </row>
    <row r="2" spans="1:15">
      <c r="A2" t="s">
        <v>54</v>
      </c>
      <c r="B2">
        <v>1</v>
      </c>
      <c r="E2">
        <v>1</v>
      </c>
      <c r="F2">
        <v>5</v>
      </c>
      <c r="G2">
        <v>15</v>
      </c>
      <c r="H2">
        <v>18</v>
      </c>
      <c r="I2">
        <v>58</v>
      </c>
      <c r="J2">
        <v>2</v>
      </c>
      <c r="K2">
        <v>5</v>
      </c>
      <c r="L2">
        <v>4</v>
      </c>
      <c r="M2">
        <v>3</v>
      </c>
      <c r="N2" t="s">
        <v>32</v>
      </c>
      <c r="O2">
        <v>12</v>
      </c>
    </row>
    <row r="3" spans="1:15">
      <c r="A3" t="s">
        <v>44</v>
      </c>
      <c r="B3" t="s">
        <v>45</v>
      </c>
    </row>
    <row r="4" spans="1:15">
      <c r="A4" t="s">
        <v>52</v>
      </c>
      <c r="B4">
        <v>58</v>
      </c>
    </row>
    <row r="5" spans="1:15">
      <c r="A5" t="s">
        <v>46</v>
      </c>
      <c r="B5">
        <v>19</v>
      </c>
    </row>
    <row r="6" spans="1:15">
      <c r="A6" t="s">
        <v>47</v>
      </c>
      <c r="B6">
        <v>5</v>
      </c>
    </row>
    <row r="7" spans="1:15">
      <c r="A7" t="s">
        <v>48</v>
      </c>
      <c r="B7">
        <v>13</v>
      </c>
    </row>
    <row r="8" spans="1:15">
      <c r="A8" t="s">
        <v>49</v>
      </c>
      <c r="B8">
        <v>0</v>
      </c>
    </row>
    <row r="9" spans="1:15">
      <c r="A9" t="s">
        <v>50</v>
      </c>
      <c r="B9" t="s">
        <v>51</v>
      </c>
    </row>
  </sheetData>
  <sheetProtection password="EA2A" sheet="1" object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"/>
  <sheetViews>
    <sheetView topLeftCell="A4" workbookViewId="0"/>
  </sheetViews>
  <sheetFormatPr defaultRowHeight="15"/>
  <sheetData>
    <row r="1" spans="1:19" s="1" customFormat="1">
      <c r="A1" s="1" t="s">
        <v>12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17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  <c r="N1" s="1" t="s">
        <v>34</v>
      </c>
      <c r="O1" s="1" t="s">
        <v>38</v>
      </c>
      <c r="P1" s="1" t="s">
        <v>39</v>
      </c>
      <c r="Q1" s="1" t="s">
        <v>40</v>
      </c>
      <c r="R1" s="1" t="s">
        <v>41</v>
      </c>
      <c r="S1" s="1" t="s">
        <v>42</v>
      </c>
    </row>
    <row r="2" spans="1:19">
      <c r="A2">
        <v>1</v>
      </c>
      <c r="B2">
        <v>1</v>
      </c>
      <c r="C2">
        <v>980005</v>
      </c>
      <c r="D2" s="2">
        <v>41537.511608449073</v>
      </c>
      <c r="E2">
        <v>71.87</v>
      </c>
      <c r="F2">
        <v>35.935000000000002</v>
      </c>
      <c r="G2">
        <v>-45.1</v>
      </c>
      <c r="H2">
        <v>-90.2</v>
      </c>
      <c r="I2">
        <f xml:space="preserve">   8</f>
        <v>8</v>
      </c>
      <c r="J2">
        <v>11.8</v>
      </c>
      <c r="K2">
        <v>-8.83</v>
      </c>
      <c r="L2">
        <v>-67</v>
      </c>
      <c r="M2">
        <f xml:space="preserve">   0</f>
        <v>0</v>
      </c>
      <c r="N2">
        <v>3</v>
      </c>
      <c r="O2">
        <v>41</v>
      </c>
      <c r="P2">
        <v>30000</v>
      </c>
      <c r="Q2">
        <v>110</v>
      </c>
      <c r="R2">
        <v>225</v>
      </c>
      <c r="S2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66"/>
  <sheetViews>
    <sheetView tabSelected="1" topLeftCell="K1" workbookViewId="0">
      <selection activeCell="W9" sqref="W9"/>
    </sheetView>
  </sheetViews>
  <sheetFormatPr defaultRowHeight="15"/>
  <cols>
    <col min="26" max="26" width="13.7109375" bestFit="1" customWidth="1"/>
  </cols>
  <sheetData>
    <row r="1" spans="1:30">
      <c r="A1" t="s">
        <v>53</v>
      </c>
      <c r="B1">
        <v>1</v>
      </c>
    </row>
    <row r="2" spans="1:30">
      <c r="A2" t="s">
        <v>0</v>
      </c>
    </row>
    <row r="3" spans="1:30">
      <c r="A3" t="s">
        <v>0</v>
      </c>
    </row>
    <row r="4" spans="1:30">
      <c r="A4" t="s">
        <v>0</v>
      </c>
    </row>
    <row r="5" spans="1:30">
      <c r="A5" t="s">
        <v>1</v>
      </c>
    </row>
    <row r="6" spans="1:30">
      <c r="A6" t="s">
        <v>2</v>
      </c>
    </row>
    <row r="7" spans="1:30">
      <c r="A7" t="s">
        <v>3</v>
      </c>
    </row>
    <row r="8" spans="1:30">
      <c r="A8" t="s">
        <v>4</v>
      </c>
    </row>
    <row r="9" spans="1:30">
      <c r="A9" t="s">
        <v>5</v>
      </c>
      <c r="W9" s="4" t="s">
        <v>65</v>
      </c>
      <c r="AC9" t="s">
        <v>64</v>
      </c>
    </row>
    <row r="10" spans="1:30">
      <c r="A10" t="s">
        <v>6</v>
      </c>
      <c r="W10" s="1" t="s">
        <v>61</v>
      </c>
      <c r="X10" s="5" t="s">
        <v>62</v>
      </c>
      <c r="Y10" s="1" t="s">
        <v>63</v>
      </c>
      <c r="Z10" s="1" t="s">
        <v>67</v>
      </c>
      <c r="AA10" s="5" t="s">
        <v>66</v>
      </c>
      <c r="AC10" s="1" t="s">
        <v>62</v>
      </c>
      <c r="AD10" s="1" t="s">
        <v>66</v>
      </c>
    </row>
    <row r="11" spans="1:30">
      <c r="A11" t="s">
        <v>7</v>
      </c>
      <c r="S11">
        <v>1</v>
      </c>
      <c r="T11">
        <v>46.145000000000003</v>
      </c>
      <c r="U11">
        <f>AVERAGE(T11:T12)</f>
        <v>47.622500000000002</v>
      </c>
      <c r="W11" s="1">
        <v>1</v>
      </c>
      <c r="X11" s="5">
        <f>U11</f>
        <v>47.622500000000002</v>
      </c>
      <c r="Y11" s="1">
        <f>Z11-1</f>
        <v>26.484999999999999</v>
      </c>
      <c r="Z11" s="1">
        <v>27.484999999999999</v>
      </c>
      <c r="AA11" s="5">
        <f>X11-$X$11</f>
        <v>0</v>
      </c>
      <c r="AC11" s="1">
        <v>15.145</v>
      </c>
      <c r="AD11" s="1">
        <f>-(AC11-$AC$11)</f>
        <v>0</v>
      </c>
    </row>
    <row r="12" spans="1:30">
      <c r="A12" t="s">
        <v>8</v>
      </c>
      <c r="S12">
        <f>S11+1</f>
        <v>2</v>
      </c>
      <c r="T12">
        <v>49.1</v>
      </c>
      <c r="W12" s="1">
        <v>2</v>
      </c>
      <c r="X12" s="5">
        <f>U14</f>
        <v>50.942499999999995</v>
      </c>
      <c r="Y12" s="1">
        <f t="shared" ref="Y12:Y21" si="0">Z12-1</f>
        <v>26.53</v>
      </c>
      <c r="Z12" s="1">
        <v>27.53</v>
      </c>
      <c r="AA12" s="5">
        <f t="shared" ref="AA12:AA21" si="1">X12-$X$11</f>
        <v>3.3199999999999932</v>
      </c>
      <c r="AC12" s="1">
        <v>11.85</v>
      </c>
      <c r="AD12" s="1">
        <f t="shared" ref="AD12:AD21" si="2">-(AC12-$AC$11)</f>
        <v>3.2949999999999999</v>
      </c>
    </row>
    <row r="13" spans="1:30">
      <c r="A13" t="s">
        <v>9</v>
      </c>
      <c r="U13">
        <f>T14-T12</f>
        <v>0.37999999999999545</v>
      </c>
      <c r="W13" s="1">
        <v>3</v>
      </c>
      <c r="X13" s="5">
        <f>U17</f>
        <v>54.3125</v>
      </c>
      <c r="Y13" s="1">
        <f t="shared" si="0"/>
        <v>26.44</v>
      </c>
      <c r="Z13" s="1">
        <v>27.44</v>
      </c>
      <c r="AA13" s="5">
        <f t="shared" si="1"/>
        <v>6.6899999999999977</v>
      </c>
      <c r="AC13" s="1">
        <v>8.6</v>
      </c>
      <c r="AD13" s="1">
        <f t="shared" si="2"/>
        <v>6.5449999999999999</v>
      </c>
    </row>
    <row r="14" spans="1:30">
      <c r="A14" t="s">
        <v>10</v>
      </c>
      <c r="H14" t="s">
        <v>59</v>
      </c>
      <c r="I14" t="s">
        <v>55</v>
      </c>
      <c r="J14" t="s">
        <v>56</v>
      </c>
      <c r="K14" t="s">
        <v>57</v>
      </c>
      <c r="S14">
        <f>S12+1</f>
        <v>3</v>
      </c>
      <c r="T14">
        <v>49.48</v>
      </c>
      <c r="U14">
        <f>AVERAGE(T14:T15)</f>
        <v>50.942499999999995</v>
      </c>
      <c r="W14" s="1">
        <v>4</v>
      </c>
      <c r="X14" s="5">
        <f>U20</f>
        <v>57.575000000000003</v>
      </c>
      <c r="Y14" s="1">
        <f t="shared" si="0"/>
        <v>25.86</v>
      </c>
      <c r="Z14" s="1">
        <v>26.86</v>
      </c>
      <c r="AA14" s="5">
        <f t="shared" si="1"/>
        <v>9.9525000000000006</v>
      </c>
      <c r="AC14" s="1">
        <v>5.32</v>
      </c>
      <c r="AD14" s="1">
        <f t="shared" si="2"/>
        <v>9.8249999999999993</v>
      </c>
    </row>
    <row r="15" spans="1:30">
      <c r="A15" t="s">
        <v>11</v>
      </c>
      <c r="H15">
        <v>69.762791467507682</v>
      </c>
      <c r="I15">
        <v>119.28079810662751</v>
      </c>
      <c r="J15">
        <v>-72.451615169410587</v>
      </c>
      <c r="K15">
        <v>2.7314970669236041</v>
      </c>
      <c r="S15">
        <f>S14+1</f>
        <v>4</v>
      </c>
      <c r="T15">
        <v>52.405000000000001</v>
      </c>
      <c r="W15" s="1">
        <v>5</v>
      </c>
      <c r="X15" s="5">
        <f>U23</f>
        <v>60.892499999999998</v>
      </c>
      <c r="Y15" s="1">
        <f t="shared" si="0"/>
        <v>25.51</v>
      </c>
      <c r="Z15" s="1">
        <v>26.51</v>
      </c>
      <c r="AA15" s="5">
        <f t="shared" si="1"/>
        <v>13.269999999999996</v>
      </c>
      <c r="AC15" s="1">
        <v>2.085</v>
      </c>
      <c r="AD15" s="1">
        <f t="shared" si="2"/>
        <v>13.059999999999999</v>
      </c>
    </row>
    <row r="16" spans="1:30">
      <c r="A16" t="s">
        <v>0</v>
      </c>
      <c r="U16">
        <f>T17-T15</f>
        <v>0.42000000000000171</v>
      </c>
      <c r="W16" s="1">
        <v>6</v>
      </c>
      <c r="X16" s="5">
        <f>U26</f>
        <v>64.13</v>
      </c>
      <c r="Y16" s="1">
        <f t="shared" si="0"/>
        <v>25.434999999999999</v>
      </c>
      <c r="Z16" s="1">
        <v>26.434999999999999</v>
      </c>
      <c r="AA16" s="5">
        <f t="shared" si="1"/>
        <v>16.507499999999993</v>
      </c>
      <c r="AC16" s="1">
        <v>-1.25</v>
      </c>
      <c r="AD16" s="1">
        <f t="shared" si="2"/>
        <v>16.395</v>
      </c>
    </row>
    <row r="17" spans="1:30">
      <c r="A17" t="s">
        <v>37</v>
      </c>
      <c r="B17" t="s">
        <v>32</v>
      </c>
      <c r="C17" t="s">
        <v>20</v>
      </c>
      <c r="D17" t="s">
        <v>36</v>
      </c>
      <c r="E17" t="s">
        <v>35</v>
      </c>
      <c r="F17" t="s">
        <v>58</v>
      </c>
      <c r="G17" t="s">
        <v>60</v>
      </c>
      <c r="S17">
        <f>S15+1</f>
        <v>5</v>
      </c>
      <c r="T17">
        <v>52.825000000000003</v>
      </c>
      <c r="U17">
        <f>AVERAGE(T17:T18)</f>
        <v>54.3125</v>
      </c>
      <c r="W17" s="1">
        <v>7</v>
      </c>
      <c r="X17" s="5">
        <f>U29</f>
        <v>67.59</v>
      </c>
      <c r="Y17" s="1">
        <f t="shared" si="0"/>
        <v>25.614999999999998</v>
      </c>
      <c r="Z17" s="1">
        <v>26.614999999999998</v>
      </c>
      <c r="AA17" s="5">
        <f t="shared" si="1"/>
        <v>19.967500000000001</v>
      </c>
      <c r="AC17" s="1">
        <v>-4.5599999999999996</v>
      </c>
      <c r="AD17" s="1">
        <f t="shared" si="2"/>
        <v>19.704999999999998</v>
      </c>
    </row>
    <row r="18" spans="1:30">
      <c r="A18">
        <v>1</v>
      </c>
      <c r="B18">
        <v>-67</v>
      </c>
      <c r="C18">
        <v>109</v>
      </c>
      <c r="D18">
        <v>30000</v>
      </c>
      <c r="E18">
        <v>185</v>
      </c>
      <c r="F18">
        <f>IF(J15&gt;=B18+K15/2,H15,
IF(J15&lt;=B18-K15/2,H15+I15,
(B18-J15+K15/2)/K15*I15+H15))</f>
        <v>189.04358957413518</v>
      </c>
      <c r="G18">
        <f>(F18-E18)^2/E18</f>
        <v>8.8381711589485129E-2</v>
      </c>
      <c r="H18">
        <f>SUM(G18:G58)/(COUNT(G18:G58)-3)</f>
        <v>1.289728936108834</v>
      </c>
      <c r="S18">
        <f>S17+1</f>
        <v>6</v>
      </c>
      <c r="T18">
        <v>55.8</v>
      </c>
      <c r="W18" s="1">
        <v>8</v>
      </c>
      <c r="X18" s="5">
        <f>U32</f>
        <v>70.862500000000011</v>
      </c>
      <c r="Y18" s="1">
        <f t="shared" si="0"/>
        <v>26.09</v>
      </c>
      <c r="Z18" s="1">
        <v>27.09</v>
      </c>
      <c r="AA18" s="5">
        <f t="shared" si="1"/>
        <v>23.240000000000009</v>
      </c>
      <c r="AC18" s="1">
        <v>-7.8250000000000002</v>
      </c>
      <c r="AD18" s="1">
        <f t="shared" si="2"/>
        <v>22.97</v>
      </c>
    </row>
    <row r="19" spans="1:30">
      <c r="A19">
        <v>2</v>
      </c>
      <c r="B19">
        <v>-67.245000000000005</v>
      </c>
      <c r="C19">
        <v>111</v>
      </c>
      <c r="D19">
        <v>30000</v>
      </c>
      <c r="E19">
        <v>183</v>
      </c>
      <c r="F19">
        <f>IF(J15&gt;=B19+K15/2,H15,
IF(J15&lt;=B19-K15/2,H15+I15,
(B19-J15+K15/2)/K15*I15+H15))</f>
        <v>189.04358957413518</v>
      </c>
      <c r="G19">
        <f t="shared" ref="G19:G58" si="3">(F19-E19)^2/E19</f>
        <v>0.19959002699778949</v>
      </c>
      <c r="U19">
        <f>T20-T18</f>
        <v>0.30000000000000426</v>
      </c>
      <c r="W19" s="1">
        <v>9</v>
      </c>
      <c r="X19" s="5">
        <f>U35</f>
        <v>74.05</v>
      </c>
      <c r="Y19" s="1">
        <f t="shared" si="0"/>
        <v>26.045000000000002</v>
      </c>
      <c r="Z19" s="1">
        <v>27.045000000000002</v>
      </c>
      <c r="AA19" s="5">
        <f t="shared" si="1"/>
        <v>26.427499999999995</v>
      </c>
      <c r="AC19" s="1">
        <v>-11.074999999999999</v>
      </c>
      <c r="AD19" s="1">
        <f t="shared" si="2"/>
        <v>26.22</v>
      </c>
    </row>
    <row r="20" spans="1:30">
      <c r="A20">
        <v>3</v>
      </c>
      <c r="B20">
        <v>-67.495000000000005</v>
      </c>
      <c r="C20">
        <v>110</v>
      </c>
      <c r="D20">
        <v>30000</v>
      </c>
      <c r="E20">
        <v>166</v>
      </c>
      <c r="F20">
        <f>IF(J15&gt;=B20+K15/2,H15,
IF(J15&lt;=B20-K15/2,H15+I15,
(B20-J15+K15/2)/K15*I15+H15))</f>
        <v>189.04358957413518</v>
      </c>
      <c r="G20">
        <f t="shared" si="3"/>
        <v>3.1988374726577815</v>
      </c>
      <c r="S20">
        <f>S18+1</f>
        <v>7</v>
      </c>
      <c r="T20">
        <v>56.1</v>
      </c>
      <c r="U20">
        <f>AVERAGE(T20:T21)</f>
        <v>57.575000000000003</v>
      </c>
      <c r="W20" s="1">
        <v>10</v>
      </c>
      <c r="X20" s="5">
        <f>U38</f>
        <v>77.352499999999992</v>
      </c>
      <c r="Y20" s="1">
        <f t="shared" si="0"/>
        <v>25.734999999999999</v>
      </c>
      <c r="Z20" s="1">
        <v>26.734999999999999</v>
      </c>
      <c r="AA20" s="5">
        <f t="shared" si="1"/>
        <v>29.72999999999999</v>
      </c>
      <c r="AC20" s="1">
        <v>-14.37</v>
      </c>
      <c r="AD20" s="1">
        <f t="shared" si="2"/>
        <v>29.515000000000001</v>
      </c>
    </row>
    <row r="21" spans="1:30">
      <c r="A21">
        <v>4</v>
      </c>
      <c r="B21">
        <v>-67.75</v>
      </c>
      <c r="C21">
        <v>110</v>
      </c>
      <c r="D21">
        <v>30000</v>
      </c>
      <c r="E21">
        <v>216</v>
      </c>
      <c r="F21">
        <f>IF(J15&gt;=B21+K15/2,H15,
IF(J15&lt;=B21-K15/2,H15+I15,
(B21-J15+K15/2)/K15*I15+H15))</f>
        <v>189.04358957413518</v>
      </c>
      <c r="G21">
        <f t="shared" si="3"/>
        <v>3.3641114029984882</v>
      </c>
      <c r="S21">
        <f>S20+1</f>
        <v>8</v>
      </c>
      <c r="T21">
        <v>59.05</v>
      </c>
      <c r="W21" s="1">
        <v>11</v>
      </c>
      <c r="X21" s="5">
        <f>U62</f>
        <v>103.56</v>
      </c>
      <c r="Y21" s="1">
        <f t="shared" si="0"/>
        <v>23.614999999999998</v>
      </c>
      <c r="Z21" s="1">
        <v>24.614999999999998</v>
      </c>
      <c r="AA21" s="5">
        <f t="shared" si="1"/>
        <v>55.9375</v>
      </c>
      <c r="AC21" s="1">
        <v>-40.445</v>
      </c>
      <c r="AD21" s="1">
        <f t="shared" si="2"/>
        <v>55.59</v>
      </c>
    </row>
    <row r="22" spans="1:30">
      <c r="A22">
        <v>5</v>
      </c>
      <c r="B22">
        <v>-68</v>
      </c>
      <c r="C22">
        <v>110</v>
      </c>
      <c r="D22">
        <v>30000</v>
      </c>
      <c r="E22">
        <v>191</v>
      </c>
      <c r="F22">
        <f>IF(J15&gt;=B22+K15/2,H15,
IF(J15&lt;=B22-K15/2,H15+I15,
(B22-J15+K15/2)/K15*I15+H15))</f>
        <v>189.04358957413518</v>
      </c>
      <c r="G22">
        <f t="shared" si="3"/>
        <v>2.0039485625301338E-2</v>
      </c>
      <c r="U22">
        <f>T23-T21</f>
        <v>0.40500000000000114</v>
      </c>
    </row>
    <row r="23" spans="1:30">
      <c r="A23">
        <v>6</v>
      </c>
      <c r="B23">
        <v>-68.25</v>
      </c>
      <c r="C23">
        <v>111</v>
      </c>
      <c r="D23">
        <v>30000</v>
      </c>
      <c r="E23">
        <v>169</v>
      </c>
      <c r="F23">
        <f>IF(J15&gt;=B23+K15/2,H15,
IF(J15&lt;=B23-K15/2,H15+I15,
(B23-J15+K15/2)/K15*I15+H15))</f>
        <v>189.04358957413518</v>
      </c>
      <c r="G23">
        <f t="shared" si="3"/>
        <v>2.3771922071975182</v>
      </c>
      <c r="S23">
        <f>S21+1</f>
        <v>9</v>
      </c>
      <c r="T23">
        <v>59.454999999999998</v>
      </c>
      <c r="U23">
        <f>AVERAGE(T23:T24)</f>
        <v>60.892499999999998</v>
      </c>
    </row>
    <row r="24" spans="1:30">
      <c r="A24">
        <v>7</v>
      </c>
      <c r="B24">
        <v>-68.5</v>
      </c>
      <c r="C24">
        <v>111</v>
      </c>
      <c r="D24">
        <v>30000</v>
      </c>
      <c r="E24">
        <v>191</v>
      </c>
      <c r="F24">
        <f>IF(J15&gt;=B24+K15/2,H15,
IF(J15&lt;=B24-K15/2,H15+I15,
(B24-J15+K15/2)/K15*I15+H15))</f>
        <v>189.04358957413518</v>
      </c>
      <c r="G24">
        <f t="shared" si="3"/>
        <v>2.0039485625301338E-2</v>
      </c>
      <c r="S24">
        <f>S23+1</f>
        <v>10</v>
      </c>
      <c r="T24">
        <v>62.33</v>
      </c>
    </row>
    <row r="25" spans="1:30">
      <c r="A25">
        <v>8</v>
      </c>
      <c r="B25">
        <v>-68.75</v>
      </c>
      <c r="C25">
        <v>110</v>
      </c>
      <c r="D25">
        <v>30000</v>
      </c>
      <c r="E25">
        <v>192</v>
      </c>
      <c r="F25">
        <f>IF(J15&gt;=B25+K15/2,H15,
IF(J15&lt;=B25-K15/2,H15+I15,
(B25-J15+K15/2)/K15*I15+H15))</f>
        <v>189.04358957413518</v>
      </c>
      <c r="G25">
        <f t="shared" si="3"/>
        <v>4.5522721907094742E-2</v>
      </c>
      <c r="J25" s="3"/>
      <c r="U25">
        <f>T26-T24</f>
        <v>0.375</v>
      </c>
    </row>
    <row r="26" spans="1:30">
      <c r="A26">
        <v>9</v>
      </c>
      <c r="B26">
        <v>-68.995000000000005</v>
      </c>
      <c r="C26">
        <v>109</v>
      </c>
      <c r="D26">
        <v>30000</v>
      </c>
      <c r="E26">
        <v>183</v>
      </c>
      <c r="F26">
        <f>IF(J15&gt;=B26+K15/2,H15,
IF(J15&lt;=B26-K15/2,H15+I15,
(B26-J15+K15/2)/K15*I15+H15))</f>
        <v>189.04358957413518</v>
      </c>
      <c r="G26">
        <f t="shared" si="3"/>
        <v>0.19959002699778949</v>
      </c>
      <c r="S26">
        <f>S24+1</f>
        <v>11</v>
      </c>
      <c r="T26">
        <v>62.704999999999998</v>
      </c>
      <c r="U26">
        <f>AVERAGE(T26:T27)</f>
        <v>64.13</v>
      </c>
    </row>
    <row r="27" spans="1:30">
      <c r="A27">
        <v>10</v>
      </c>
      <c r="B27">
        <v>-69.254999999999995</v>
      </c>
      <c r="C27">
        <v>109</v>
      </c>
      <c r="D27">
        <v>30000</v>
      </c>
      <c r="E27">
        <v>178</v>
      </c>
      <c r="F27">
        <f>IF(J15&gt;=B27+K15/2,H15,
IF(J15&lt;=B27-K15/2,H15+I15,
(B27-J15+K15/2)/K15*I15+H15))</f>
        <v>189.04358957413518</v>
      </c>
      <c r="G27">
        <f t="shared" si="3"/>
        <v>0.68517343079745685</v>
      </c>
      <c r="S27">
        <f>S26+1</f>
        <v>12</v>
      </c>
      <c r="T27">
        <v>65.555000000000007</v>
      </c>
      <c r="X27">
        <f>11*35*37*2.5/3600</f>
        <v>9.8923611111111107</v>
      </c>
    </row>
    <row r="28" spans="1:30">
      <c r="A28">
        <v>11</v>
      </c>
      <c r="B28">
        <v>-69.504999999999995</v>
      </c>
      <c r="C28">
        <v>110</v>
      </c>
      <c r="D28">
        <v>30000</v>
      </c>
      <c r="E28">
        <v>191</v>
      </c>
      <c r="F28">
        <f>IF(J15&gt;=B28+K15/2,H15,
IF(J15&lt;=B28-K15/2,H15+I15,
(B28-J15+K15/2)/K15*I15+H15))</f>
        <v>189.04358957413518</v>
      </c>
      <c r="G28">
        <f t="shared" si="3"/>
        <v>2.0039485625301338E-2</v>
      </c>
      <c r="U28">
        <f>T29-T27</f>
        <v>0.51999999999999602</v>
      </c>
    </row>
    <row r="29" spans="1:30">
      <c r="A29">
        <v>12</v>
      </c>
      <c r="B29">
        <v>-69.75</v>
      </c>
      <c r="C29">
        <v>111</v>
      </c>
      <c r="D29">
        <v>30000</v>
      </c>
      <c r="E29">
        <v>192</v>
      </c>
      <c r="F29">
        <f>IF(J15&gt;=B29+K15/2,H15,
IF(J15&lt;=B29-K15/2,H15+I15,
(B29-J15+K15/2)/K15*I15+H15))</f>
        <v>189.04358957413518</v>
      </c>
      <c r="G29">
        <f t="shared" si="3"/>
        <v>4.5522721907094742E-2</v>
      </c>
      <c r="S29">
        <f>S27+1</f>
        <v>13</v>
      </c>
      <c r="T29">
        <v>66.075000000000003</v>
      </c>
      <c r="U29">
        <f>AVERAGE(T29:T30)</f>
        <v>67.59</v>
      </c>
    </row>
    <row r="30" spans="1:30">
      <c r="A30">
        <v>13</v>
      </c>
      <c r="B30">
        <v>-70</v>
      </c>
      <c r="C30">
        <v>109</v>
      </c>
      <c r="D30">
        <v>30000</v>
      </c>
      <c r="E30">
        <v>225</v>
      </c>
      <c r="F30">
        <f>IF(J15&gt;=B30+K15/2,H15,
IF(J15&lt;=B30-K15/2,H15+I15,
(B30-J15+K15/2)/K15*I15+H15))</f>
        <v>189.04358957413518</v>
      </c>
      <c r="G30">
        <f t="shared" si="3"/>
        <v>5.7460597809477338</v>
      </c>
      <c r="S30">
        <f>S29+1</f>
        <v>14</v>
      </c>
      <c r="T30">
        <v>69.105000000000004</v>
      </c>
    </row>
    <row r="31" spans="1:30">
      <c r="A31">
        <v>14</v>
      </c>
      <c r="B31">
        <v>-70.25</v>
      </c>
      <c r="C31">
        <v>110</v>
      </c>
      <c r="D31">
        <v>30000</v>
      </c>
      <c r="E31">
        <v>189</v>
      </c>
      <c r="F31">
        <f>IF(J15&gt;=B31+K15/2,H15,
IF(J15&lt;=B31-K15/2,H15+I15,
(B31-J15+K15/2)/K15*I15+H15))</f>
        <v>189.04358957413518</v>
      </c>
      <c r="G31">
        <f t="shared" si="3"/>
        <v>1.0053179752839153E-5</v>
      </c>
      <c r="U31">
        <f>T32-T30</f>
        <v>0.29500000000000171</v>
      </c>
    </row>
    <row r="32" spans="1:30">
      <c r="A32">
        <v>15</v>
      </c>
      <c r="B32">
        <v>-70.5</v>
      </c>
      <c r="C32">
        <v>110</v>
      </c>
      <c r="D32">
        <v>30000</v>
      </c>
      <c r="E32">
        <v>214</v>
      </c>
      <c r="F32">
        <f>IF(J15&gt;=B32+K15/2,H15,
IF(J15&lt;=B32-K15/2,H15+I15,
(B32-J15+K15/2)/K15*I15+H15))</f>
        <v>189.04358957413518</v>
      </c>
      <c r="G32">
        <f t="shared" si="3"/>
        <v>2.9103851464682906</v>
      </c>
      <c r="S32">
        <f>S30+1</f>
        <v>15</v>
      </c>
      <c r="T32">
        <v>69.400000000000006</v>
      </c>
      <c r="U32">
        <f>AVERAGE(T32:T33)</f>
        <v>70.862500000000011</v>
      </c>
    </row>
    <row r="33" spans="1:21">
      <c r="A33">
        <v>16</v>
      </c>
      <c r="B33">
        <v>-70.75</v>
      </c>
      <c r="C33">
        <v>110</v>
      </c>
      <c r="D33">
        <v>30000</v>
      </c>
      <c r="E33">
        <v>182</v>
      </c>
      <c r="F33">
        <f>IF(J15&gt;=B33+K15/2,H15,
IF(J15&lt;=B33-K15/2,H15+I15,
(B33-J15+K15/2)/K15*I15+H15))</f>
        <v>189.04358957413518</v>
      </c>
      <c r="G33">
        <f t="shared" si="3"/>
        <v>0.27259425323552661</v>
      </c>
      <c r="S33">
        <f>S32+1</f>
        <v>16</v>
      </c>
      <c r="T33">
        <v>72.325000000000003</v>
      </c>
    </row>
    <row r="34" spans="1:21">
      <c r="A34">
        <v>17</v>
      </c>
      <c r="B34">
        <v>-71</v>
      </c>
      <c r="C34">
        <v>109</v>
      </c>
      <c r="D34">
        <v>30000</v>
      </c>
      <c r="E34">
        <v>186</v>
      </c>
      <c r="F34">
        <f>IF(J15&gt;=B34+K15/2,H15,
IF(J15&lt;=B34-K15/2,H15+I15,
(B34-J15+K15/2)/K15*I15+H15))</f>
        <v>189.04358957413518</v>
      </c>
      <c r="G34">
        <f t="shared" si="3"/>
        <v>4.9803427396690234E-2</v>
      </c>
      <c r="U34">
        <f>T35-T33</f>
        <v>0.26999999999999602</v>
      </c>
    </row>
    <row r="35" spans="1:21">
      <c r="A35">
        <v>18</v>
      </c>
      <c r="B35">
        <v>-71.25</v>
      </c>
      <c r="C35">
        <v>111</v>
      </c>
      <c r="D35">
        <v>30000</v>
      </c>
      <c r="E35">
        <v>176</v>
      </c>
      <c r="F35">
        <f>IF(J15&gt;=B35+K15/2,H15,
IF(J15&lt;=B35-K15/2,H15+I15,
(B35-J15+K15/2)/K15*I15+H15))</f>
        <v>181.87610662237623</v>
      </c>
      <c r="G35">
        <f t="shared" si="3"/>
        <v>0.19618539225871451</v>
      </c>
      <c r="S35">
        <f>S33+1</f>
        <v>17</v>
      </c>
      <c r="T35">
        <v>72.594999999999999</v>
      </c>
      <c r="U35">
        <f>AVERAGE(T35:T36)</f>
        <v>74.05</v>
      </c>
    </row>
    <row r="36" spans="1:21">
      <c r="A36">
        <v>19</v>
      </c>
      <c r="B36">
        <v>-71.504999999999995</v>
      </c>
      <c r="C36">
        <v>111</v>
      </c>
      <c r="D36">
        <v>30000</v>
      </c>
      <c r="E36">
        <v>177</v>
      </c>
      <c r="F36">
        <f>IF(J15&gt;=B36+K15/2,H15,
IF(J15&lt;=B36-K15/2,H15+I15,
(B36-J15+K15/2)/K15*I15+H15))</f>
        <v>170.74060005877345</v>
      </c>
      <c r="G36">
        <f t="shared" si="3"/>
        <v>0.22135642725551924</v>
      </c>
      <c r="S36">
        <f>S35+1</f>
        <v>18</v>
      </c>
      <c r="T36">
        <v>75.504999999999995</v>
      </c>
    </row>
    <row r="37" spans="1:21">
      <c r="A37">
        <v>20</v>
      </c>
      <c r="B37">
        <v>-71.754999999999995</v>
      </c>
      <c r="C37">
        <v>110</v>
      </c>
      <c r="D37">
        <v>30000</v>
      </c>
      <c r="E37">
        <v>160</v>
      </c>
      <c r="F37">
        <f>IF(J15&gt;=B37+K15/2,H15,
IF(J15&lt;=B37-K15/2,H15+I15,
(B37-J15+K15/2)/K15*I15+H15))</f>
        <v>159.8234367611235</v>
      </c>
      <c r="G37">
        <f t="shared" si="3"/>
        <v>1.9484110826599351E-4</v>
      </c>
      <c r="U37">
        <f>T38-T36</f>
        <v>0.40500000000000114</v>
      </c>
    </row>
    <row r="38" spans="1:21">
      <c r="A38">
        <v>21</v>
      </c>
      <c r="B38">
        <v>-72.004999999999995</v>
      </c>
      <c r="C38">
        <v>110</v>
      </c>
      <c r="D38">
        <v>30000</v>
      </c>
      <c r="E38">
        <v>152</v>
      </c>
      <c r="F38">
        <f>IF(J15&gt;=B38+K15/2,H15,
IF(J15&lt;=B38-K15/2,H15+I15,
(B38-J15+K15/2)/K15*I15+H15))</f>
        <v>148.90627346347355</v>
      </c>
      <c r="G38">
        <f t="shared" si="3"/>
        <v>6.2968051860578439E-2</v>
      </c>
      <c r="S38">
        <f>S36+1</f>
        <v>19</v>
      </c>
      <c r="T38">
        <v>75.91</v>
      </c>
      <c r="U38">
        <f>AVERAGE(T38:T39)</f>
        <v>77.352499999999992</v>
      </c>
    </row>
    <row r="39" spans="1:21">
      <c r="A39">
        <v>22</v>
      </c>
      <c r="B39">
        <v>-72.25</v>
      </c>
      <c r="C39">
        <v>110</v>
      </c>
      <c r="D39">
        <v>30000</v>
      </c>
      <c r="E39">
        <v>139</v>
      </c>
      <c r="F39">
        <f>IF(J15&gt;=B39+K15/2,H15,
IF(J15&lt;=B39-K15/2,H15+I15,
(B39-J15+K15/2)/K15*I15+H15))</f>
        <v>138.2074534317764</v>
      </c>
      <c r="G39">
        <f t="shared" si="3"/>
        <v>4.5189213151295296E-3</v>
      </c>
      <c r="S39">
        <f>S38+1</f>
        <v>20</v>
      </c>
      <c r="T39">
        <v>78.795000000000002</v>
      </c>
    </row>
    <row r="40" spans="1:21">
      <c r="A40">
        <v>23</v>
      </c>
      <c r="B40">
        <v>-72.5</v>
      </c>
      <c r="C40">
        <v>110</v>
      </c>
      <c r="D40">
        <v>30000</v>
      </c>
      <c r="E40">
        <v>124</v>
      </c>
      <c r="F40">
        <f>IF(J15&gt;=B40+K15/2,H15,
IF(J15&lt;=B40-K15/2,H15+I15,
(B40-J15+K15/2)/K15*I15+H15))</f>
        <v>127.29029013412645</v>
      </c>
      <c r="G40">
        <f t="shared" si="3"/>
        <v>8.7306525538144025E-2</v>
      </c>
      <c r="U40">
        <f>T41-T39</f>
        <v>0.27499999999999147</v>
      </c>
    </row>
    <row r="41" spans="1:21">
      <c r="A41">
        <v>24</v>
      </c>
      <c r="B41">
        <v>-72.75</v>
      </c>
      <c r="C41">
        <v>110</v>
      </c>
      <c r="D41">
        <v>30000</v>
      </c>
      <c r="E41">
        <v>119</v>
      </c>
      <c r="F41">
        <f>IF(J15&gt;=B41+K15/2,H15,
IF(J15&lt;=B41-K15/2,H15+I15,
(B41-J15+K15/2)/K15*I15+H15))</f>
        <v>116.3731268364765</v>
      </c>
      <c r="G41">
        <f t="shared" si="3"/>
        <v>5.7987080817142468E-2</v>
      </c>
      <c r="S41">
        <f>S39+1</f>
        <v>21</v>
      </c>
      <c r="T41">
        <v>79.069999999999993</v>
      </c>
      <c r="U41">
        <f>AVERAGE(T41:T42)</f>
        <v>80.597499999999997</v>
      </c>
    </row>
    <row r="42" spans="1:21">
      <c r="A42">
        <v>25</v>
      </c>
      <c r="B42">
        <v>-73.004999999999995</v>
      </c>
      <c r="C42">
        <v>109</v>
      </c>
      <c r="D42">
        <v>30000</v>
      </c>
      <c r="E42">
        <v>98</v>
      </c>
      <c r="F42">
        <f>IF(J15&gt;=B42+K15/2,H15,
IF(J15&lt;=B42-K15/2,H15+I15,
(B42-J15+K15/2)/K15*I15+H15))</f>
        <v>105.23762027287373</v>
      </c>
      <c r="G42">
        <f t="shared" si="3"/>
        <v>0.53452191035013019</v>
      </c>
      <c r="S42">
        <f>S41+1</f>
        <v>22</v>
      </c>
      <c r="T42">
        <v>82.125</v>
      </c>
    </row>
    <row r="43" spans="1:21">
      <c r="A43">
        <v>26</v>
      </c>
      <c r="B43">
        <v>-73.25</v>
      </c>
      <c r="C43">
        <v>110</v>
      </c>
      <c r="D43">
        <v>30000</v>
      </c>
      <c r="E43">
        <v>101</v>
      </c>
      <c r="F43">
        <f>IF(J15&gt;=B43+K15/2,H15,
IF(J15&lt;=B43-K15/2,H15+I15,
(B43-J15+K15/2)/K15*I15+H15))</f>
        <v>94.538800241176574</v>
      </c>
      <c r="G43">
        <f t="shared" si="3"/>
        <v>0.41333764676653362</v>
      </c>
      <c r="U43">
        <f>T44-T42</f>
        <v>0.27500000000000568</v>
      </c>
    </row>
    <row r="44" spans="1:21">
      <c r="A44">
        <v>27</v>
      </c>
      <c r="B44">
        <v>-73.5</v>
      </c>
      <c r="C44">
        <v>110</v>
      </c>
      <c r="D44">
        <v>30000</v>
      </c>
      <c r="E44">
        <v>81</v>
      </c>
      <c r="F44">
        <f>IF(J15&gt;=B44+K15/2,H15,
IF(J15&lt;=B44-K15/2,H15+I15,
(B44-J15+K15/2)/K15*I15+H15))</f>
        <v>83.621636943526624</v>
      </c>
      <c r="G44">
        <f t="shared" si="3"/>
        <v>8.4851608193378045E-2</v>
      </c>
      <c r="S44">
        <f>S42+1</f>
        <v>23</v>
      </c>
      <c r="T44">
        <v>82.4</v>
      </c>
      <c r="U44">
        <f>AVERAGE(T44:T45)</f>
        <v>83.892500000000013</v>
      </c>
    </row>
    <row r="45" spans="1:21">
      <c r="A45">
        <v>28</v>
      </c>
      <c r="B45">
        <v>-73.75</v>
      </c>
      <c r="C45">
        <v>109</v>
      </c>
      <c r="D45">
        <v>30000</v>
      </c>
      <c r="E45">
        <v>74</v>
      </c>
      <c r="F45">
        <f>IF(J15&gt;=B45+K15/2,H15,
IF(J15&lt;=B45-K15/2,H15+I15,
(B45-J15+K15/2)/K15*I15+H15))</f>
        <v>72.704473645876661</v>
      </c>
      <c r="G45">
        <f t="shared" si="3"/>
        <v>2.2680926138217729E-2</v>
      </c>
      <c r="S45">
        <f>S44+1</f>
        <v>24</v>
      </c>
      <c r="T45">
        <v>85.385000000000005</v>
      </c>
    </row>
    <row r="46" spans="1:21">
      <c r="A46">
        <v>29</v>
      </c>
      <c r="B46">
        <v>-73.995000000000005</v>
      </c>
      <c r="C46">
        <v>110</v>
      </c>
      <c r="D46">
        <v>30000</v>
      </c>
      <c r="E46">
        <v>63</v>
      </c>
      <c r="F46">
        <f>IF(J15&gt;=B46+K15/2,H15,
IF(J15&lt;=B46-K15/2,H15+I15,
(B46-J15+K15/2)/K15*I15+H15))</f>
        <v>69.762791467507682</v>
      </c>
      <c r="G46">
        <f t="shared" si="3"/>
        <v>0.72595791163483669</v>
      </c>
      <c r="U46">
        <f>T47-T45</f>
        <v>0.21999999999999886</v>
      </c>
    </row>
    <row r="47" spans="1:21">
      <c r="A47">
        <v>30</v>
      </c>
      <c r="B47">
        <v>-74.245000000000005</v>
      </c>
      <c r="C47">
        <v>110</v>
      </c>
      <c r="D47">
        <v>30000</v>
      </c>
      <c r="E47">
        <v>78</v>
      </c>
      <c r="F47">
        <f>IF(J15&gt;=B47+K15/2,H15,
IF(J15&lt;=B47-K15/2,H15+I15,
(B47-J15+K15/2)/K15*I15+H15))</f>
        <v>69.762791467507682</v>
      </c>
      <c r="G47">
        <f t="shared" si="3"/>
        <v>0.86989236420210569</v>
      </c>
      <c r="S47">
        <f>S45+1</f>
        <v>25</v>
      </c>
      <c r="T47">
        <v>85.605000000000004</v>
      </c>
      <c r="U47">
        <f>AVERAGE(T47:T48)</f>
        <v>87.127499999999998</v>
      </c>
    </row>
    <row r="48" spans="1:21">
      <c r="A48">
        <v>31</v>
      </c>
      <c r="B48">
        <v>-74.495000000000005</v>
      </c>
      <c r="C48">
        <v>111</v>
      </c>
      <c r="D48">
        <v>30000</v>
      </c>
      <c r="E48">
        <v>73</v>
      </c>
      <c r="F48">
        <f>IF(J15&gt;=B48+K15/2,H15,
IF(J15&lt;=B48-K15/2,H15+I15,
(B48-J15+K15/2)/K15*I15+H15))</f>
        <v>69.762791467507682</v>
      </c>
      <c r="G48">
        <f t="shared" si="3"/>
        <v>0.14355505592932966</v>
      </c>
      <c r="S48">
        <f>S47+1</f>
        <v>26</v>
      </c>
      <c r="T48">
        <v>88.65</v>
      </c>
    </row>
    <row r="49" spans="1:24">
      <c r="A49">
        <v>32</v>
      </c>
      <c r="B49">
        <v>-74.75</v>
      </c>
      <c r="C49">
        <v>110</v>
      </c>
      <c r="D49">
        <v>30000</v>
      </c>
      <c r="E49">
        <v>78</v>
      </c>
      <c r="F49">
        <f>IF(J15&gt;=B49+K15/2,H15,
IF(J15&lt;=B49-K15/2,H15+I15,
(B49-J15+K15/2)/K15*I15+H15))</f>
        <v>69.762791467507682</v>
      </c>
      <c r="G49">
        <f t="shared" si="3"/>
        <v>0.86989236420210569</v>
      </c>
      <c r="U49">
        <f>T50-T48</f>
        <v>0.41499999999999204</v>
      </c>
    </row>
    <row r="50" spans="1:24">
      <c r="A50">
        <v>33</v>
      </c>
      <c r="B50">
        <v>-75</v>
      </c>
      <c r="C50">
        <v>110</v>
      </c>
      <c r="D50">
        <v>30000</v>
      </c>
      <c r="E50">
        <v>88</v>
      </c>
      <c r="F50">
        <f>IF(J15&gt;=B50+K15/2,H15,
IF(J15&lt;=B50-K15/2,H15+I15,
(B50-J15+K15/2)/K15*I15+H15))</f>
        <v>69.762791467507682</v>
      </c>
      <c r="G50">
        <f t="shared" si="3"/>
        <v>3.7794974438364837</v>
      </c>
      <c r="S50">
        <f>S48+1</f>
        <v>27</v>
      </c>
      <c r="T50">
        <v>89.064999999999998</v>
      </c>
      <c r="U50">
        <f>AVERAGE(T50:T51)</f>
        <v>90.52</v>
      </c>
    </row>
    <row r="51" spans="1:24">
      <c r="A51">
        <v>34</v>
      </c>
      <c r="B51">
        <v>-75.260000000000005</v>
      </c>
      <c r="C51">
        <v>111</v>
      </c>
      <c r="D51">
        <v>30000</v>
      </c>
      <c r="E51">
        <v>68</v>
      </c>
      <c r="F51">
        <f>IF(J15&gt;=B51+K15/2,H15,
IF(J15&lt;=B51-K15/2,H15+I15,
(B51-J15+K15/2)/K15*I15+H15))</f>
        <v>69.762791467507682</v>
      </c>
      <c r="G51">
        <f t="shared" si="3"/>
        <v>4.5697555263498356E-2</v>
      </c>
      <c r="S51">
        <f>S50+1</f>
        <v>28</v>
      </c>
      <c r="T51">
        <v>91.974999999999994</v>
      </c>
    </row>
    <row r="52" spans="1:24">
      <c r="A52">
        <v>35</v>
      </c>
      <c r="B52">
        <v>-75.495000000000005</v>
      </c>
      <c r="C52">
        <v>109</v>
      </c>
      <c r="D52">
        <v>30000</v>
      </c>
      <c r="E52">
        <v>81</v>
      </c>
      <c r="F52">
        <f>IF(J15&gt;=B52+K15/2,H15,
IF(J15&lt;=B52-K15/2,H15+I15,
(B52-J15+K15/2)/K15*I15+H15))</f>
        <v>69.762791467507682</v>
      </c>
      <c r="G52">
        <f t="shared" si="3"/>
        <v>1.5589488346014586</v>
      </c>
      <c r="U52">
        <f>T53-T51</f>
        <v>0.39000000000000057</v>
      </c>
    </row>
    <row r="53" spans="1:24">
      <c r="A53">
        <v>36</v>
      </c>
      <c r="B53">
        <v>-75.745000000000005</v>
      </c>
      <c r="C53">
        <v>110</v>
      </c>
      <c r="D53">
        <v>30000</v>
      </c>
      <c r="E53">
        <v>88</v>
      </c>
      <c r="F53">
        <f>IF(J15&gt;=B53+K15/2,H15,
IF(J15&lt;=B53-K15/2,H15+I15,
(B53-J15+K15/2)/K15*I15+H15))</f>
        <v>69.762791467507682</v>
      </c>
      <c r="G53">
        <f t="shared" si="3"/>
        <v>3.7794974438364837</v>
      </c>
      <c r="S53">
        <f>S51+1</f>
        <v>29</v>
      </c>
      <c r="T53">
        <v>92.364999999999995</v>
      </c>
      <c r="U53">
        <f>AVERAGE(T53:T54)</f>
        <v>93.727499999999992</v>
      </c>
    </row>
    <row r="54" spans="1:24">
      <c r="A54">
        <v>37</v>
      </c>
      <c r="B54">
        <v>-76.010000000000005</v>
      </c>
      <c r="C54">
        <v>110</v>
      </c>
      <c r="D54">
        <v>30000</v>
      </c>
      <c r="E54">
        <v>60</v>
      </c>
      <c r="F54">
        <f>IF(J15&gt;=B54+K15/2,H15,
IF(J15&lt;=B54-K15/2,H15+I15,
(B54-J15+K15/2)/K15*I15+H15))</f>
        <v>69.762791467507682</v>
      </c>
      <c r="G54">
        <f t="shared" si="3"/>
        <v>1.5885349539673468</v>
      </c>
      <c r="S54">
        <f>S53+1</f>
        <v>30</v>
      </c>
      <c r="T54">
        <v>95.09</v>
      </c>
    </row>
    <row r="55" spans="1:24">
      <c r="A55">
        <v>38</v>
      </c>
      <c r="B55">
        <v>-76.245000000000005</v>
      </c>
      <c r="C55">
        <v>111</v>
      </c>
      <c r="D55">
        <v>30000</v>
      </c>
      <c r="E55">
        <v>78</v>
      </c>
      <c r="F55">
        <f>IF(J15&gt;=B55+K15/2,H15,
IF(J15&lt;=B55-K15/2,H15+I15,
(B55-J15+K15/2)/K15*I15+H15))</f>
        <v>69.762791467507682</v>
      </c>
      <c r="G55">
        <f t="shared" si="3"/>
        <v>0.86989236420210569</v>
      </c>
      <c r="U55">
        <f>T56-T54</f>
        <v>0.47999999999998977</v>
      </c>
    </row>
    <row r="56" spans="1:24">
      <c r="A56">
        <v>39</v>
      </c>
      <c r="B56">
        <v>-76.5</v>
      </c>
      <c r="C56">
        <v>110</v>
      </c>
      <c r="D56">
        <v>30000</v>
      </c>
      <c r="E56">
        <v>69</v>
      </c>
      <c r="F56">
        <f>IF(J15&gt;=B56+K15/2,H15,
IF(J15&lt;=B56-K15/2,H15+I15,
(B56-J15+K15/2)/K15*I15+H15))</f>
        <v>69.762791467507682</v>
      </c>
      <c r="G56">
        <f t="shared" si="3"/>
        <v>8.4326206217757056E-3</v>
      </c>
      <c r="S56">
        <f>S54+1</f>
        <v>31</v>
      </c>
      <c r="T56">
        <v>95.57</v>
      </c>
      <c r="U56">
        <f>AVERAGE(T56:T57)</f>
        <v>96.995000000000005</v>
      </c>
    </row>
    <row r="57" spans="1:24">
      <c r="A57">
        <v>40</v>
      </c>
      <c r="B57">
        <v>-76.754999999999995</v>
      </c>
      <c r="C57">
        <v>110</v>
      </c>
      <c r="D57">
        <v>30000</v>
      </c>
      <c r="E57">
        <v>66</v>
      </c>
      <c r="F57">
        <f>IF(J15&gt;=B57+K15/2,H15,
IF(J15&lt;=B57-K15/2,H15+I15,
(B57-J15+K15/2)/K15*I15+H15))</f>
        <v>69.762791467507682</v>
      </c>
      <c r="G57">
        <f t="shared" si="3"/>
        <v>0.21452423678710028</v>
      </c>
      <c r="S57">
        <f>S56+1</f>
        <v>32</v>
      </c>
      <c r="T57">
        <v>98.42</v>
      </c>
      <c r="X57">
        <f>2.5/0.1</f>
        <v>25</v>
      </c>
    </row>
    <row r="58" spans="1:24">
      <c r="A58">
        <v>41</v>
      </c>
      <c r="B58">
        <v>-77.004999999999995</v>
      </c>
      <c r="C58">
        <v>110</v>
      </c>
      <c r="D58">
        <v>30000</v>
      </c>
      <c r="E58">
        <v>45</v>
      </c>
      <c r="F58">
        <f>IF(J15&gt;=B58+K15/2,H15,
IF(J15&lt;=B58-K15/2,H15+I15,
(B58-J15+K15/2)/K15*I15+H15))</f>
        <v>69.762791467507682</v>
      </c>
      <c r="G58">
        <f t="shared" si="3"/>
        <v>13.626574250294917</v>
      </c>
      <c r="U58">
        <f>T59-T57</f>
        <v>0.43999999999999773</v>
      </c>
    </row>
    <row r="59" spans="1:24">
      <c r="S59">
        <f>S57+1</f>
        <v>33</v>
      </c>
      <c r="T59">
        <v>98.86</v>
      </c>
      <c r="U59">
        <f>AVERAGE(T59:T60)</f>
        <v>100.31</v>
      </c>
    </row>
    <row r="60" spans="1:24">
      <c r="S60">
        <f>S59+1</f>
        <v>34</v>
      </c>
      <c r="T60">
        <v>101.76</v>
      </c>
    </row>
    <row r="61" spans="1:24">
      <c r="U61">
        <f>T62-T60</f>
        <v>0.29999999999999716</v>
      </c>
    </row>
    <row r="62" spans="1:24">
      <c r="S62">
        <f>S60+1</f>
        <v>35</v>
      </c>
      <c r="T62">
        <v>102.06</v>
      </c>
      <c r="U62">
        <f>AVERAGE(T62:T63)</f>
        <v>103.56</v>
      </c>
    </row>
    <row r="63" spans="1:24">
      <c r="S63">
        <f>S62+1</f>
        <v>36</v>
      </c>
      <c r="T63">
        <v>105.06</v>
      </c>
    </row>
    <row r="64" spans="1:24">
      <c r="U64">
        <f>T65-T63</f>
        <v>0.25499999999999545</v>
      </c>
    </row>
    <row r="65" spans="19:21">
      <c r="S65">
        <f>S63+1</f>
        <v>37</v>
      </c>
      <c r="T65">
        <v>105.315</v>
      </c>
      <c r="U65">
        <f>AVERAGE(T65:T66)</f>
        <v>106.7525</v>
      </c>
    </row>
    <row r="66" spans="19:21">
      <c r="S66">
        <f>S65+1</f>
        <v>38</v>
      </c>
      <c r="T66">
        <v>108.19</v>
      </c>
    </row>
  </sheetData>
  <pageMargins left="0.75" right="0.75" top="1" bottom="1" header="0.5" footer="0.5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Strains</vt:lpstr>
      <vt:lpstr>980005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2013-09-20T18:28:14Z</dcterms:created>
  <dcterms:modified xsi:type="dcterms:W3CDTF">2013-09-21T00:36:19Z</dcterms:modified>
</cp:coreProperties>
</file>